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3" i="1" l="1"/>
  <c r="E44" i="1" s="1"/>
  <c r="C43" i="1"/>
  <c r="C44" i="1" s="1"/>
  <c r="G42" i="1"/>
  <c r="D41" i="1"/>
  <c r="G41" i="1" s="1"/>
  <c r="D40" i="1"/>
  <c r="G40" i="1" s="1"/>
  <c r="D39" i="1"/>
  <c r="G39" i="1" s="1"/>
  <c r="F38" i="1"/>
  <c r="D38" i="1"/>
  <c r="G38" i="1" s="1"/>
  <c r="G37" i="1"/>
  <c r="D37" i="1"/>
  <c r="F37" i="1" s="1"/>
  <c r="F36" i="1"/>
  <c r="D36" i="1"/>
  <c r="G36" i="1" s="1"/>
  <c r="D35" i="1"/>
  <c r="F35" i="1" s="1"/>
  <c r="F34" i="1"/>
  <c r="D34" i="1"/>
  <c r="G34" i="1" s="1"/>
  <c r="G33" i="1"/>
  <c r="D33" i="1"/>
  <c r="F33" i="1" s="1"/>
  <c r="F32" i="1"/>
  <c r="D32" i="1"/>
  <c r="G32" i="1" s="1"/>
  <c r="G31" i="1"/>
  <c r="D31" i="1"/>
  <c r="G30" i="1"/>
  <c r="D30" i="1"/>
  <c r="F30" i="1" s="1"/>
  <c r="F29" i="1"/>
  <c r="D29" i="1"/>
  <c r="E26" i="1"/>
  <c r="G26" i="1" s="1"/>
  <c r="G25" i="1"/>
  <c r="E25" i="1"/>
  <c r="H25" i="1" s="1"/>
  <c r="F24" i="1"/>
  <c r="G24" i="1" s="1"/>
  <c r="D24" i="1"/>
  <c r="E24" i="1" s="1"/>
  <c r="E23" i="1"/>
  <c r="G23" i="1" s="1"/>
  <c r="E22" i="1"/>
  <c r="G22" i="1" s="1"/>
  <c r="E21" i="1"/>
  <c r="H21" i="1" s="1"/>
  <c r="E20" i="1"/>
  <c r="G20" i="1" s="1"/>
  <c r="E19" i="1"/>
  <c r="H19" i="1" s="1"/>
  <c r="E18" i="1"/>
  <c r="H18" i="1" s="1"/>
  <c r="E17" i="1"/>
  <c r="G17" i="1" s="1"/>
  <c r="E16" i="1"/>
  <c r="G16" i="1" s="1"/>
  <c r="E15" i="1"/>
  <c r="G15" i="1" s="1"/>
  <c r="E14" i="1"/>
  <c r="H14" i="1" s="1"/>
  <c r="E13" i="1"/>
  <c r="H13" i="1" s="1"/>
  <c r="E12" i="1"/>
  <c r="H12" i="1" s="1"/>
  <c r="E11" i="1"/>
  <c r="G11" i="1" s="1"/>
  <c r="E10" i="1"/>
  <c r="H10" i="1" s="1"/>
  <c r="E9" i="1"/>
  <c r="H9" i="1" s="1"/>
  <c r="E8" i="1"/>
  <c r="G8" i="1" s="1"/>
  <c r="H16" i="1" l="1"/>
  <c r="H23" i="1"/>
  <c r="G9" i="1"/>
  <c r="G14" i="1"/>
  <c r="H15" i="1"/>
  <c r="G18" i="1"/>
  <c r="G21" i="1"/>
  <c r="H22" i="1"/>
  <c r="H24" i="1"/>
  <c r="D43" i="1"/>
  <c r="D44" i="1" s="1"/>
  <c r="H8" i="1"/>
  <c r="H11" i="1"/>
  <c r="H17" i="1"/>
  <c r="H20" i="1"/>
  <c r="H26" i="1"/>
  <c r="G35" i="1"/>
  <c r="G29" i="1"/>
  <c r="G44" i="1" l="1"/>
  <c r="F44" i="1"/>
  <c r="F43" i="1"/>
  <c r="G43" i="1"/>
</calcChain>
</file>

<file path=xl/sharedStrings.xml><?xml version="1.0" encoding="utf-8"?>
<sst xmlns="http://schemas.openxmlformats.org/spreadsheetml/2006/main" count="64" uniqueCount="61">
  <si>
    <t xml:space="preserve">                      И с п о л н е н и е </t>
  </si>
  <si>
    <r>
      <t>бюджета Администрация сельского поселения Теняевский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сельсовет</t>
    </r>
  </si>
  <si>
    <t xml:space="preserve">муниципального района Федоровский район РБ </t>
  </si>
  <si>
    <t>по состоянию на 1 мая 2016 года.</t>
  </si>
  <si>
    <t>Наименование статей</t>
  </si>
  <si>
    <t>Код статей</t>
  </si>
  <si>
    <t>утверж.за 2016г.</t>
  </si>
  <si>
    <t>утверж за 4 месяцев 16г.</t>
  </si>
  <si>
    <t>кассов.за 4 месяцев 16г.</t>
  </si>
  <si>
    <t>% испол.</t>
  </si>
  <si>
    <t>Отклонения</t>
  </si>
  <si>
    <t>Фактич расходы тыс.р</t>
  </si>
  <si>
    <t>Оплата труда</t>
  </si>
  <si>
    <t>Начис.на зарплату</t>
  </si>
  <si>
    <t>Прочие выплаты</t>
  </si>
  <si>
    <t xml:space="preserve">Услуги связи </t>
  </si>
  <si>
    <t>Содержание имущ</t>
  </si>
  <si>
    <t>коммун.усл газ</t>
  </si>
  <si>
    <t>223.8</t>
  </si>
  <si>
    <t>коммун.усл э\эн</t>
  </si>
  <si>
    <t>223.6</t>
  </si>
  <si>
    <t>Прочие услуги</t>
  </si>
  <si>
    <t>прочие</t>
  </si>
  <si>
    <t>290.1.1</t>
  </si>
  <si>
    <t>прочие расходы</t>
  </si>
  <si>
    <t>290.1.2</t>
  </si>
  <si>
    <t>290.8</t>
  </si>
  <si>
    <t>Увелич стоим ОС</t>
  </si>
  <si>
    <t>310.2</t>
  </si>
  <si>
    <t>Увелич стоим МЗ</t>
  </si>
  <si>
    <t>340.3</t>
  </si>
  <si>
    <t>воинский учет</t>
  </si>
  <si>
    <t>0203</t>
  </si>
  <si>
    <t>Дорожный фонд</t>
  </si>
  <si>
    <t>0409</t>
  </si>
  <si>
    <t>Благоустройство</t>
  </si>
  <si>
    <t>0503</t>
  </si>
  <si>
    <t>Итого</t>
  </si>
  <si>
    <t>в т.ч. Глава</t>
  </si>
  <si>
    <t>Аппарат</t>
  </si>
  <si>
    <t>Вид поступлений</t>
  </si>
  <si>
    <t>утвер.на 2016г.</t>
  </si>
  <si>
    <t>утвер за 4 мес 16 г.</t>
  </si>
  <si>
    <t>испол.за 4 мес</t>
  </si>
  <si>
    <t>отклонение</t>
  </si>
  <si>
    <t>Примечание</t>
  </si>
  <si>
    <t>Дотации из бюджета</t>
  </si>
  <si>
    <t>Субвенции</t>
  </si>
  <si>
    <t>Межбюдж трансфер</t>
  </si>
  <si>
    <t>Прочие</t>
  </si>
  <si>
    <t>Подоход.налог</t>
  </si>
  <si>
    <t>ЕСХН</t>
  </si>
  <si>
    <t xml:space="preserve">Налог на имущест </t>
  </si>
  <si>
    <t>Зем.налог с орг</t>
  </si>
  <si>
    <t>Зем налог с физ лиц</t>
  </si>
  <si>
    <t>Госпошлина</t>
  </si>
  <si>
    <t>Аренда за имущ</t>
  </si>
  <si>
    <t>Итого по налогам</t>
  </si>
  <si>
    <t>Всего</t>
  </si>
  <si>
    <t>Глава администрации : ________________________ Канарова Н.В.</t>
  </si>
  <si>
    <t>А.М.Анисков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</si>
</sst>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3" xfId="0" applyFill="1" applyBorder="1"/>
    <xf numFmtId="1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2" borderId="9" xfId="0" applyFill="1" applyBorder="1"/>
    <xf numFmtId="0" fontId="0" fillId="0" borderId="9" xfId="0" applyBorder="1"/>
    <xf numFmtId="0" fontId="0" fillId="0" borderId="3" xfId="0" applyFill="1" applyBorder="1"/>
    <xf numFmtId="164" fontId="0" fillId="0" borderId="3" xfId="0" applyNumberFormat="1" applyBorder="1"/>
    <xf numFmtId="0" fontId="0" fillId="0" borderId="3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2" borderId="15" xfId="0" applyFill="1" applyBorder="1"/>
    <xf numFmtId="0" fontId="0" fillId="0" borderId="15" xfId="0" applyBorder="1"/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1" fontId="0" fillId="0" borderId="13" xfId="0" applyNumberFormat="1" applyBorder="1"/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9" xfId="0" applyNumberForma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3" workbookViewId="0">
      <selection activeCell="D46" sqref="D46"/>
    </sheetView>
  </sheetViews>
  <sheetFormatPr defaultRowHeight="14.4" x14ac:dyDescent="0.3"/>
  <sheetData>
    <row r="1" spans="1:9" ht="20.399999999999999" x14ac:dyDescent="0.35">
      <c r="B1" s="1" t="s">
        <v>0</v>
      </c>
      <c r="C1" s="1"/>
      <c r="D1" s="1"/>
    </row>
    <row r="3" spans="1:9" x14ac:dyDescent="0.3">
      <c r="B3" s="49" t="s">
        <v>1</v>
      </c>
      <c r="C3" s="49"/>
      <c r="D3" s="49"/>
      <c r="E3" s="49"/>
      <c r="F3" s="49"/>
      <c r="G3" s="49"/>
      <c r="H3" s="49"/>
    </row>
    <row r="4" spans="1:9" x14ac:dyDescent="0.3">
      <c r="B4" s="49" t="s">
        <v>2</v>
      </c>
      <c r="C4" s="49"/>
      <c r="D4" s="49"/>
      <c r="E4" s="49"/>
      <c r="F4" s="49"/>
    </row>
    <row r="5" spans="1:9" x14ac:dyDescent="0.3">
      <c r="C5" s="50" t="s">
        <v>3</v>
      </c>
      <c r="D5" s="50"/>
      <c r="E5" s="50"/>
      <c r="F5" s="50"/>
    </row>
    <row r="6" spans="1:9" x14ac:dyDescent="0.3">
      <c r="A6" s="2"/>
      <c r="B6" s="2"/>
    </row>
    <row r="7" spans="1:9" ht="57.6" x14ac:dyDescent="0.3">
      <c r="A7" s="51" t="s">
        <v>4</v>
      </c>
      <c r="B7" s="52"/>
      <c r="C7" s="3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x14ac:dyDescent="0.3">
      <c r="A8" s="5" t="s">
        <v>12</v>
      </c>
      <c r="B8" s="6"/>
      <c r="C8" s="7">
        <v>211</v>
      </c>
      <c r="D8" s="8">
        <v>683609</v>
      </c>
      <c r="E8" s="9">
        <f>SUM(D8/12*4)</f>
        <v>227869.66666666666</v>
      </c>
      <c r="F8" s="8">
        <v>253219</v>
      </c>
      <c r="G8" s="10">
        <f>F8/E8*100</f>
        <v>111.12448782856868</v>
      </c>
      <c r="H8" s="11">
        <f t="shared" ref="H8:H26" si="0">E8-F8</f>
        <v>-25349.333333333343</v>
      </c>
      <c r="I8" s="12"/>
    </row>
    <row r="9" spans="1:9" x14ac:dyDescent="0.3">
      <c r="A9" s="13" t="s">
        <v>13</v>
      </c>
      <c r="B9" s="14"/>
      <c r="C9" s="7">
        <v>213</v>
      </c>
      <c r="D9" s="8">
        <v>206450</v>
      </c>
      <c r="E9" s="9">
        <f>SUM(D9/12*4)</f>
        <v>68816.666666666672</v>
      </c>
      <c r="F9" s="8">
        <v>72793</v>
      </c>
      <c r="G9" s="10">
        <f>F9/E9*100</f>
        <v>105.77815451683215</v>
      </c>
      <c r="H9" s="11">
        <f t="shared" si="0"/>
        <v>-3976.3333333333285</v>
      </c>
      <c r="I9" s="12"/>
    </row>
    <row r="10" spans="1:9" x14ac:dyDescent="0.3">
      <c r="A10" s="13" t="s">
        <v>14</v>
      </c>
      <c r="B10" s="14"/>
      <c r="C10" s="7">
        <v>212</v>
      </c>
      <c r="D10" s="8">
        <v>0</v>
      </c>
      <c r="E10" s="9">
        <f>SUM(D10/12)</f>
        <v>0</v>
      </c>
      <c r="F10" s="8">
        <v>0</v>
      </c>
      <c r="G10" s="10"/>
      <c r="H10" s="11">
        <f t="shared" si="0"/>
        <v>0</v>
      </c>
      <c r="I10" s="12"/>
    </row>
    <row r="11" spans="1:9" x14ac:dyDescent="0.3">
      <c r="A11" s="15" t="s">
        <v>15</v>
      </c>
      <c r="B11" s="16"/>
      <c r="C11" s="17">
        <v>221</v>
      </c>
      <c r="D11" s="18">
        <v>20000</v>
      </c>
      <c r="E11" s="9">
        <f t="shared" ref="E11:E26" si="1">SUM(D11/12*4)</f>
        <v>6666.666666666667</v>
      </c>
      <c r="F11" s="18">
        <v>9290</v>
      </c>
      <c r="G11" s="10">
        <f>F11/E11*100</f>
        <v>139.35</v>
      </c>
      <c r="H11" s="11">
        <f t="shared" si="0"/>
        <v>-2623.333333333333</v>
      </c>
      <c r="I11" s="19"/>
    </row>
    <row r="12" spans="1:9" x14ac:dyDescent="0.3">
      <c r="A12" s="12" t="s">
        <v>16</v>
      </c>
      <c r="B12" s="12"/>
      <c r="C12" s="20">
        <v>225</v>
      </c>
      <c r="D12" s="8">
        <v>2000</v>
      </c>
      <c r="E12" s="9">
        <f t="shared" si="1"/>
        <v>666.66666666666663</v>
      </c>
      <c r="F12" s="8">
        <v>550</v>
      </c>
      <c r="G12" s="21"/>
      <c r="H12" s="11">
        <f t="shared" si="0"/>
        <v>116.66666666666663</v>
      </c>
      <c r="I12" s="12"/>
    </row>
    <row r="13" spans="1:9" x14ac:dyDescent="0.3">
      <c r="A13" s="15" t="s">
        <v>17</v>
      </c>
      <c r="B13" s="16"/>
      <c r="C13" s="22" t="s">
        <v>18</v>
      </c>
      <c r="D13" s="8">
        <v>15000</v>
      </c>
      <c r="E13" s="9">
        <f t="shared" si="1"/>
        <v>5000</v>
      </c>
      <c r="F13" s="8">
        <v>0</v>
      </c>
      <c r="G13" s="10"/>
      <c r="H13" s="11">
        <f t="shared" si="0"/>
        <v>5000</v>
      </c>
      <c r="I13" s="19"/>
    </row>
    <row r="14" spans="1:9" x14ac:dyDescent="0.3">
      <c r="A14" s="15" t="s">
        <v>19</v>
      </c>
      <c r="B14" s="16"/>
      <c r="C14" s="22" t="s">
        <v>20</v>
      </c>
      <c r="D14" s="8">
        <v>15000</v>
      </c>
      <c r="E14" s="9">
        <f t="shared" si="1"/>
        <v>5000</v>
      </c>
      <c r="F14" s="8">
        <v>0</v>
      </c>
      <c r="G14" s="10">
        <f>F14/E14*100</f>
        <v>0</v>
      </c>
      <c r="H14" s="11">
        <f t="shared" si="0"/>
        <v>5000</v>
      </c>
      <c r="I14" s="19"/>
    </row>
    <row r="15" spans="1:9" x14ac:dyDescent="0.3">
      <c r="A15" s="23" t="s">
        <v>21</v>
      </c>
      <c r="B15" s="24"/>
      <c r="C15" s="25">
        <v>226</v>
      </c>
      <c r="D15" s="26">
        <v>95901</v>
      </c>
      <c r="E15" s="9">
        <f t="shared" si="1"/>
        <v>31967</v>
      </c>
      <c r="F15" s="26">
        <v>11706</v>
      </c>
      <c r="G15" s="10">
        <f>F15/E15*100</f>
        <v>36.619013357524949</v>
      </c>
      <c r="H15" s="11">
        <f t="shared" si="0"/>
        <v>20261</v>
      </c>
      <c r="I15" s="27"/>
    </row>
    <row r="16" spans="1:9" x14ac:dyDescent="0.3">
      <c r="A16" s="13" t="s">
        <v>22</v>
      </c>
      <c r="B16" s="14"/>
      <c r="C16" s="28" t="s">
        <v>23</v>
      </c>
      <c r="D16" s="29">
        <v>54000</v>
      </c>
      <c r="E16" s="9">
        <f t="shared" si="1"/>
        <v>18000</v>
      </c>
      <c r="F16" s="29">
        <v>30399</v>
      </c>
      <c r="G16" s="10">
        <f>SUM(F16/E16*100)</f>
        <v>168.88333333333335</v>
      </c>
      <c r="H16" s="11">
        <f t="shared" si="0"/>
        <v>-12399</v>
      </c>
      <c r="I16" s="30"/>
    </row>
    <row r="17" spans="1:9" ht="28.8" x14ac:dyDescent="0.3">
      <c r="A17" s="31" t="s">
        <v>24</v>
      </c>
      <c r="B17" s="3"/>
      <c r="C17" s="28" t="s">
        <v>25</v>
      </c>
      <c r="D17" s="29">
        <v>400</v>
      </c>
      <c r="E17" s="9">
        <f t="shared" si="1"/>
        <v>133.33333333333334</v>
      </c>
      <c r="F17" s="29">
        <v>0</v>
      </c>
      <c r="G17" s="10">
        <f>SUM(F17/E17*100)</f>
        <v>0</v>
      </c>
      <c r="H17" s="11">
        <f t="shared" si="0"/>
        <v>133.33333333333334</v>
      </c>
      <c r="I17" s="30"/>
    </row>
    <row r="18" spans="1:9" ht="28.8" x14ac:dyDescent="0.3">
      <c r="A18" s="31" t="s">
        <v>24</v>
      </c>
      <c r="B18" s="3"/>
      <c r="C18" s="28" t="s">
        <v>26</v>
      </c>
      <c r="D18" s="29">
        <v>1000</v>
      </c>
      <c r="E18" s="9">
        <f t="shared" si="1"/>
        <v>333.33333333333331</v>
      </c>
      <c r="F18" s="29">
        <v>0</v>
      </c>
      <c r="G18" s="10">
        <f>SUM(F18/E18*100)</f>
        <v>0</v>
      </c>
      <c r="H18" s="11">
        <f t="shared" si="0"/>
        <v>333.33333333333331</v>
      </c>
      <c r="I18" s="30"/>
    </row>
    <row r="19" spans="1:9" x14ac:dyDescent="0.3">
      <c r="A19" s="5" t="s">
        <v>27</v>
      </c>
      <c r="B19" s="6"/>
      <c r="C19" s="28" t="s">
        <v>28</v>
      </c>
      <c r="D19" s="29">
        <v>7500</v>
      </c>
      <c r="E19" s="9">
        <f t="shared" si="1"/>
        <v>2500</v>
      </c>
      <c r="F19" s="29">
        <v>7500</v>
      </c>
      <c r="G19" s="10">
        <v>0</v>
      </c>
      <c r="H19" s="11">
        <f t="shared" si="0"/>
        <v>-5000</v>
      </c>
      <c r="I19" s="30"/>
    </row>
    <row r="20" spans="1:9" x14ac:dyDescent="0.3">
      <c r="A20" s="5" t="s">
        <v>29</v>
      </c>
      <c r="B20" s="6"/>
      <c r="C20" s="28" t="s">
        <v>30</v>
      </c>
      <c r="D20" s="29">
        <v>56100</v>
      </c>
      <c r="E20" s="9">
        <f t="shared" si="1"/>
        <v>18700</v>
      </c>
      <c r="F20" s="29">
        <v>8235</v>
      </c>
      <c r="G20" s="10">
        <f>F20/E20*100</f>
        <v>44.037433155080215</v>
      </c>
      <c r="H20" s="11">
        <f t="shared" si="0"/>
        <v>10465</v>
      </c>
      <c r="I20" s="30"/>
    </row>
    <row r="21" spans="1:9" x14ac:dyDescent="0.3">
      <c r="A21" s="23" t="s">
        <v>31</v>
      </c>
      <c r="B21" s="24"/>
      <c r="C21" s="32" t="s">
        <v>32</v>
      </c>
      <c r="D21" s="27">
        <v>70800</v>
      </c>
      <c r="E21" s="9">
        <f t="shared" si="1"/>
        <v>23600</v>
      </c>
      <c r="F21" s="27">
        <v>20854</v>
      </c>
      <c r="G21" s="10">
        <f>F21/E21*100</f>
        <v>88.364406779661024</v>
      </c>
      <c r="H21" s="11">
        <f t="shared" si="0"/>
        <v>2746</v>
      </c>
      <c r="I21" s="27"/>
    </row>
    <row r="22" spans="1:9" x14ac:dyDescent="0.3">
      <c r="A22" s="13" t="s">
        <v>33</v>
      </c>
      <c r="B22" s="14"/>
      <c r="C22" s="33" t="s">
        <v>34</v>
      </c>
      <c r="D22" s="8">
        <v>240000</v>
      </c>
      <c r="E22" s="9">
        <f t="shared" si="1"/>
        <v>80000</v>
      </c>
      <c r="F22" s="8">
        <v>40000</v>
      </c>
      <c r="G22" s="10">
        <f>SUM(F22/E22*100)</f>
        <v>50</v>
      </c>
      <c r="H22" s="11">
        <f>E22-F22</f>
        <v>40000</v>
      </c>
      <c r="I22" s="12"/>
    </row>
    <row r="23" spans="1:9" x14ac:dyDescent="0.3">
      <c r="A23" s="13" t="s">
        <v>35</v>
      </c>
      <c r="B23" s="14"/>
      <c r="C23" s="33" t="s">
        <v>36</v>
      </c>
      <c r="D23" s="8">
        <v>453422</v>
      </c>
      <c r="E23" s="9">
        <f t="shared" si="1"/>
        <v>151140.66666666666</v>
      </c>
      <c r="F23" s="8">
        <v>140</v>
      </c>
      <c r="G23" s="10">
        <f>SUM(F23/E23*100)</f>
        <v>9.2628941692286665E-2</v>
      </c>
      <c r="H23" s="11">
        <f t="shared" si="0"/>
        <v>151000.66666666666</v>
      </c>
      <c r="I23" s="12"/>
    </row>
    <row r="24" spans="1:9" x14ac:dyDescent="0.3">
      <c r="A24" s="34" t="s">
        <v>37</v>
      </c>
      <c r="B24" s="35"/>
      <c r="C24" s="25"/>
      <c r="D24" s="27">
        <f>SUM(D8:D23)</f>
        <v>1921182</v>
      </c>
      <c r="E24" s="9">
        <f t="shared" si="1"/>
        <v>640394</v>
      </c>
      <c r="F24" s="27">
        <f>SUM(F8:F23)</f>
        <v>454686</v>
      </c>
      <c r="G24" s="10">
        <f>F24/E24*100</f>
        <v>71.000977523212271</v>
      </c>
      <c r="H24" s="11">
        <f t="shared" si="0"/>
        <v>185708</v>
      </c>
      <c r="I24" s="27"/>
    </row>
    <row r="25" spans="1:9" x14ac:dyDescent="0.3">
      <c r="A25" s="13" t="s">
        <v>38</v>
      </c>
      <c r="B25" s="14"/>
      <c r="C25" s="7"/>
      <c r="D25" s="36">
        <v>428132</v>
      </c>
      <c r="E25" s="9">
        <f t="shared" si="1"/>
        <v>142710.66666666666</v>
      </c>
      <c r="F25" s="36">
        <v>113227</v>
      </c>
      <c r="G25" s="10">
        <f>F25/E25*100</f>
        <v>79.340250203208356</v>
      </c>
      <c r="H25" s="11">
        <f t="shared" si="0"/>
        <v>29483.666666666657</v>
      </c>
      <c r="I25" s="21"/>
    </row>
    <row r="26" spans="1:9" x14ac:dyDescent="0.3">
      <c r="A26" s="45" t="s">
        <v>39</v>
      </c>
      <c r="B26" s="46"/>
      <c r="C26" s="37"/>
      <c r="D26" s="38">
        <v>728827</v>
      </c>
      <c r="E26" s="9">
        <f t="shared" si="1"/>
        <v>242942.33333333334</v>
      </c>
      <c r="F26" s="38">
        <v>280465</v>
      </c>
      <c r="G26" s="10">
        <f>F26/E26*100</f>
        <v>115.4450919079562</v>
      </c>
      <c r="H26" s="30">
        <f t="shared" si="0"/>
        <v>-37522.666666666657</v>
      </c>
      <c r="I26" s="30"/>
    </row>
    <row r="28" spans="1:9" ht="43.2" x14ac:dyDescent="0.3">
      <c r="A28" s="51" t="s">
        <v>40</v>
      </c>
      <c r="B28" s="52"/>
      <c r="C28" s="4" t="s">
        <v>41</v>
      </c>
      <c r="D28" s="4" t="s">
        <v>42</v>
      </c>
      <c r="E28" s="4" t="s">
        <v>43</v>
      </c>
      <c r="F28" s="4" t="s">
        <v>9</v>
      </c>
      <c r="G28" s="31" t="s">
        <v>44</v>
      </c>
      <c r="H28" s="3"/>
      <c r="I28" s="4" t="s">
        <v>45</v>
      </c>
    </row>
    <row r="29" spans="1:9" x14ac:dyDescent="0.3">
      <c r="A29" s="23" t="s">
        <v>46</v>
      </c>
      <c r="B29" s="25"/>
      <c r="C29" s="27">
        <v>554397</v>
      </c>
      <c r="D29" s="36">
        <f>SUM(C29/12*4)</f>
        <v>184799</v>
      </c>
      <c r="E29" s="27">
        <v>184799</v>
      </c>
      <c r="F29" s="39">
        <f>SUM(E29/D29*100)</f>
        <v>100</v>
      </c>
      <c r="G29" s="40">
        <f>E29-D29</f>
        <v>0</v>
      </c>
      <c r="H29" s="41"/>
      <c r="I29" s="12"/>
    </row>
    <row r="30" spans="1:9" x14ac:dyDescent="0.3">
      <c r="A30" s="45" t="s">
        <v>47</v>
      </c>
      <c r="B30" s="46"/>
      <c r="C30" s="27">
        <v>70800</v>
      </c>
      <c r="D30" s="36">
        <f>SUM(C30/12*4)</f>
        <v>23600</v>
      </c>
      <c r="E30" s="27">
        <v>60520</v>
      </c>
      <c r="F30" s="39">
        <f>SUM(E30/D30*100)</f>
        <v>256.4406779661017</v>
      </c>
      <c r="G30" s="40">
        <f t="shared" ref="G30:G44" si="2">SUM(E30-D30)</f>
        <v>36920</v>
      </c>
      <c r="H30" s="41"/>
      <c r="I30" s="19"/>
    </row>
    <row r="31" spans="1:9" x14ac:dyDescent="0.3">
      <c r="A31" s="45" t="s">
        <v>48</v>
      </c>
      <c r="B31" s="46"/>
      <c r="C31" s="27">
        <v>0</v>
      </c>
      <c r="D31" s="36">
        <f>SUM(C31/12*3)</f>
        <v>0</v>
      </c>
      <c r="E31" s="27">
        <v>0</v>
      </c>
      <c r="F31" s="39"/>
      <c r="G31" s="40">
        <f t="shared" si="2"/>
        <v>0</v>
      </c>
      <c r="H31" s="41"/>
      <c r="I31" s="19"/>
    </row>
    <row r="32" spans="1:9" x14ac:dyDescent="0.3">
      <c r="A32" s="45" t="s">
        <v>48</v>
      </c>
      <c r="B32" s="46"/>
      <c r="C32" s="27">
        <v>500000</v>
      </c>
      <c r="D32" s="36">
        <f t="shared" ref="D32:D40" si="3">SUM(C32/12*4)</f>
        <v>166666.66666666666</v>
      </c>
      <c r="E32" s="27">
        <v>237500</v>
      </c>
      <c r="F32" s="39">
        <f>SUM(E32/D32*100)</f>
        <v>142.5</v>
      </c>
      <c r="G32" s="40">
        <f t="shared" si="2"/>
        <v>70833.333333333343</v>
      </c>
      <c r="H32" s="41"/>
      <c r="I32" s="19"/>
    </row>
    <row r="33" spans="1:9" x14ac:dyDescent="0.3">
      <c r="A33" s="45" t="s">
        <v>49</v>
      </c>
      <c r="B33" s="46"/>
      <c r="C33" s="27">
        <v>208470</v>
      </c>
      <c r="D33" s="36">
        <f t="shared" si="3"/>
        <v>69490</v>
      </c>
      <c r="E33" s="27">
        <v>208470</v>
      </c>
      <c r="F33" s="39">
        <f>SUM(E33/D33*100)</f>
        <v>300</v>
      </c>
      <c r="G33" s="40">
        <f t="shared" si="2"/>
        <v>138980</v>
      </c>
      <c r="H33" s="41"/>
      <c r="I33" s="19"/>
    </row>
    <row r="34" spans="1:9" x14ac:dyDescent="0.3">
      <c r="A34" s="13" t="s">
        <v>50</v>
      </c>
      <c r="B34" s="7"/>
      <c r="C34" s="12">
        <v>18500</v>
      </c>
      <c r="D34" s="36">
        <f t="shared" si="3"/>
        <v>6166.666666666667</v>
      </c>
      <c r="E34" s="12">
        <v>3352</v>
      </c>
      <c r="F34" s="39">
        <f>E34/D34*100</f>
        <v>54.356756756756752</v>
      </c>
      <c r="G34" s="40">
        <f t="shared" si="2"/>
        <v>-2814.666666666667</v>
      </c>
      <c r="H34" s="41"/>
      <c r="I34" s="19"/>
    </row>
    <row r="35" spans="1:9" x14ac:dyDescent="0.3">
      <c r="A35" s="12" t="s">
        <v>51</v>
      </c>
      <c r="B35" s="12"/>
      <c r="C35" s="12">
        <v>11900</v>
      </c>
      <c r="D35" s="36">
        <f t="shared" si="3"/>
        <v>3966.6666666666665</v>
      </c>
      <c r="E35" s="12">
        <v>1349</v>
      </c>
      <c r="F35" s="39">
        <f>E35/D35*100</f>
        <v>34.008403361344541</v>
      </c>
      <c r="G35" s="40">
        <f t="shared" si="2"/>
        <v>-2617.6666666666665</v>
      </c>
      <c r="H35" s="41"/>
      <c r="I35" s="12"/>
    </row>
    <row r="36" spans="1:9" x14ac:dyDescent="0.3">
      <c r="A36" s="47" t="s">
        <v>52</v>
      </c>
      <c r="B36" s="48"/>
      <c r="C36" s="12">
        <v>42000</v>
      </c>
      <c r="D36" s="36">
        <f t="shared" si="3"/>
        <v>14000</v>
      </c>
      <c r="E36" s="12">
        <v>3568</v>
      </c>
      <c r="F36" s="39">
        <f>E36/D36*100</f>
        <v>25.485714285714284</v>
      </c>
      <c r="G36" s="40">
        <f t="shared" si="2"/>
        <v>-10432</v>
      </c>
      <c r="H36" s="41"/>
      <c r="I36" s="12"/>
    </row>
    <row r="37" spans="1:9" x14ac:dyDescent="0.3">
      <c r="A37" s="47" t="s">
        <v>53</v>
      </c>
      <c r="B37" s="48"/>
      <c r="C37" s="12">
        <v>30700</v>
      </c>
      <c r="D37" s="36">
        <f t="shared" si="3"/>
        <v>10233.333333333334</v>
      </c>
      <c r="E37" s="12">
        <v>2616</v>
      </c>
      <c r="F37" s="39">
        <f>SUM(E37/D37*100)</f>
        <v>25.563517915309447</v>
      </c>
      <c r="G37" s="40">
        <f t="shared" si="2"/>
        <v>-7617.3333333333339</v>
      </c>
      <c r="H37" s="41"/>
      <c r="I37" s="12"/>
    </row>
    <row r="38" spans="1:9" x14ac:dyDescent="0.3">
      <c r="A38" s="45" t="s">
        <v>54</v>
      </c>
      <c r="B38" s="46"/>
      <c r="C38" s="12">
        <v>290000</v>
      </c>
      <c r="D38" s="36">
        <f t="shared" si="3"/>
        <v>96666.666666666672</v>
      </c>
      <c r="E38" s="12">
        <v>16618</v>
      </c>
      <c r="F38" s="39">
        <f>SUM(E38/D38*100)</f>
        <v>17.191034482758617</v>
      </c>
      <c r="G38" s="40">
        <f t="shared" si="2"/>
        <v>-80048.666666666672</v>
      </c>
      <c r="H38" s="41"/>
      <c r="I38" s="12"/>
    </row>
    <row r="39" spans="1:9" x14ac:dyDescent="0.3">
      <c r="A39" s="45" t="s">
        <v>55</v>
      </c>
      <c r="B39" s="46"/>
      <c r="C39" s="12">
        <v>3500</v>
      </c>
      <c r="D39" s="36">
        <f t="shared" si="3"/>
        <v>1166.6666666666667</v>
      </c>
      <c r="E39" s="12">
        <v>400</v>
      </c>
      <c r="F39" s="39"/>
      <c r="G39" s="40">
        <f t="shared" si="2"/>
        <v>-766.66666666666674</v>
      </c>
      <c r="H39" s="41"/>
      <c r="I39" s="12"/>
    </row>
    <row r="40" spans="1:9" x14ac:dyDescent="0.3">
      <c r="A40" s="45" t="s">
        <v>56</v>
      </c>
      <c r="B40" s="46"/>
      <c r="C40" s="12">
        <v>2500</v>
      </c>
      <c r="D40" s="36">
        <f t="shared" si="3"/>
        <v>833.33333333333337</v>
      </c>
      <c r="E40" s="12">
        <v>0</v>
      </c>
      <c r="F40" s="11">
        <v>0</v>
      </c>
      <c r="G40" s="40">
        <f t="shared" si="2"/>
        <v>-833.33333333333337</v>
      </c>
      <c r="H40" s="41"/>
      <c r="I40" s="12"/>
    </row>
    <row r="41" spans="1:9" x14ac:dyDescent="0.3">
      <c r="A41" s="45"/>
      <c r="B41" s="46"/>
      <c r="C41" s="12">
        <v>0</v>
      </c>
      <c r="D41" s="36">
        <f>SUM(C41/12*3)</f>
        <v>0</v>
      </c>
      <c r="E41" s="12">
        <v>0</v>
      </c>
      <c r="F41" s="11"/>
      <c r="G41" s="40">
        <f t="shared" si="2"/>
        <v>0</v>
      </c>
      <c r="H41" s="41"/>
      <c r="I41" s="12"/>
    </row>
    <row r="42" spans="1:9" x14ac:dyDescent="0.3">
      <c r="A42" s="45"/>
      <c r="B42" s="46"/>
      <c r="C42" s="12">
        <v>0</v>
      </c>
      <c r="D42" s="12">
        <v>0</v>
      </c>
      <c r="E42" s="12">
        <v>0</v>
      </c>
      <c r="F42" s="11">
        <v>0</v>
      </c>
      <c r="G42" s="42">
        <f t="shared" si="2"/>
        <v>0</v>
      </c>
      <c r="H42" s="41"/>
      <c r="I42" s="12"/>
    </row>
    <row r="43" spans="1:9" x14ac:dyDescent="0.3">
      <c r="A43" s="47" t="s">
        <v>57</v>
      </c>
      <c r="B43" s="48"/>
      <c r="C43" s="12">
        <f>SUM(C34:C42)</f>
        <v>399100</v>
      </c>
      <c r="D43" s="11">
        <f>SUM(D34:D42)</f>
        <v>133033.33333333334</v>
      </c>
      <c r="E43" s="12">
        <f>SUM(E34:E42)</f>
        <v>27903</v>
      </c>
      <c r="F43" s="43">
        <f>SUM(E43/D43*100)</f>
        <v>20.974442495615133</v>
      </c>
      <c r="G43" s="40">
        <f t="shared" si="2"/>
        <v>-105130.33333333334</v>
      </c>
      <c r="H43" s="41"/>
      <c r="I43" s="12"/>
    </row>
    <row r="44" spans="1:9" x14ac:dyDescent="0.3">
      <c r="A44" s="42" t="s">
        <v>58</v>
      </c>
      <c r="B44" s="41"/>
      <c r="C44" s="12">
        <f>SUM(C29,C43,C30,C32,C33,C31)</f>
        <v>1732767</v>
      </c>
      <c r="D44" s="11">
        <f>SUM(D29+D30+D32,D43)</f>
        <v>508099</v>
      </c>
      <c r="E44" s="12">
        <f>SUM(E29+E30+E32,E43,E33,E31)</f>
        <v>719192</v>
      </c>
      <c r="F44" s="11">
        <f>E44/D44*100</f>
        <v>141.54564366393163</v>
      </c>
      <c r="G44" s="40">
        <f t="shared" si="2"/>
        <v>211093</v>
      </c>
      <c r="H44" s="41"/>
      <c r="I44" s="12"/>
    </row>
    <row r="46" spans="1:9" x14ac:dyDescent="0.3">
      <c r="A46" t="s">
        <v>59</v>
      </c>
      <c r="D46" t="s">
        <v>60</v>
      </c>
      <c r="E46" s="44"/>
      <c r="F46" s="44"/>
      <c r="G46" s="44"/>
    </row>
  </sheetData>
  <mergeCells count="19">
    <mergeCell ref="A37:B37"/>
    <mergeCell ref="B3:H3"/>
    <mergeCell ref="B4:F4"/>
    <mergeCell ref="C5:F5"/>
    <mergeCell ref="A7:B7"/>
    <mergeCell ref="A26:B26"/>
    <mergeCell ref="A28:B28"/>
    <mergeCell ref="A30:B30"/>
    <mergeCell ref="A31:B31"/>
    <mergeCell ref="A32:B32"/>
    <mergeCell ref="A33:B33"/>
    <mergeCell ref="A36:B36"/>
    <mergeCell ref="E46:G46"/>
    <mergeCell ref="A38:B38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2016-09-02T10:27:48Z</dcterms:modified>
</cp:coreProperties>
</file>